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adyBug Document Work\Product Spec Sheets\LB5900 Series Data Sheets\LB5900A Series Uncertainty\"/>
    </mc:Choice>
  </mc:AlternateContent>
  <bookViews>
    <workbookView xWindow="0" yWindow="0" windowWidth="25665" windowHeight="9825"/>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5" i="1" l="1"/>
  <c r="B20" i="1"/>
  <c r="C24" i="1"/>
  <c r="C23" i="1"/>
  <c r="C28" i="1"/>
  <c r="C27" i="1"/>
  <c r="C26" i="1"/>
  <c r="A10" i="1"/>
  <c r="A30" i="1"/>
  <c r="B12" i="1" l="1"/>
  <c r="A21" i="1"/>
  <c r="B13" i="1" l="1"/>
  <c r="B28" i="1" l="1"/>
  <c r="B25" i="1"/>
  <c r="B23" i="1"/>
  <c r="C32" i="1"/>
  <c r="B26" i="1" l="1"/>
  <c r="B32" i="1"/>
  <c r="B24" i="1"/>
</calcChain>
</file>

<file path=xl/comments1.xml><?xml version="1.0" encoding="utf-8"?>
<comments xmlns="http://schemas.openxmlformats.org/spreadsheetml/2006/main">
  <authors>
    <author>Orwill Hawkins</author>
  </authors>
  <commentList>
    <comment ref="B16" authorId="0" shapeId="0">
      <text>
        <r>
          <rPr>
            <b/>
            <sz val="9"/>
            <color indexed="81"/>
            <rFont val="Tahoma"/>
            <family val="2"/>
          </rPr>
          <t>Detector response mode. Average Mode is used for general purpose measurements and provides good sensitivity and noise reduction. Normal mode can be used for time gated and trace measurements. The faster response allows more noise to enter, causing a redcution in sensitivity.</t>
        </r>
      </text>
    </comment>
    <comment ref="B17" authorId="0" shapeId="0">
      <text>
        <r>
          <rPr>
            <b/>
            <sz val="9"/>
            <color indexed="81"/>
            <rFont val="Tahoma"/>
            <family val="2"/>
          </rPr>
          <t>K factor (Coverage Factor) is representative of the statistical uncertainty associated with data. From the datasheet, K=1 represents typical data that you would expect to see. K=2 represents the limit (expected worst case) value. These sensor data along with the DUT Match will be RSS'ed together to create the total uncertainty.</t>
        </r>
      </text>
    </comment>
    <comment ref="B19" authorId="0" shapeId="0">
      <text>
        <r>
          <rPr>
            <b/>
            <sz val="9"/>
            <color indexed="81"/>
            <rFont val="Tahoma"/>
            <family val="2"/>
          </rPr>
          <t xml:space="preserve">Match of the Source (DUT). 
To determine the accuracy of a measurement, the mismatch between the sensor and the conneceted signal source or device under test (DUT) must be known. This mismatch is usually the most significant part of total uncertainty.  </t>
        </r>
        <r>
          <rPr>
            <sz val="9"/>
            <color indexed="81"/>
            <rFont val="Tahoma"/>
            <family val="2"/>
          </rPr>
          <t xml:space="preserve">
</t>
        </r>
      </text>
    </comment>
  </commentList>
</comments>
</file>

<file path=xl/sharedStrings.xml><?xml version="1.0" encoding="utf-8"?>
<sst xmlns="http://schemas.openxmlformats.org/spreadsheetml/2006/main" count="34" uniqueCount="32">
  <si>
    <t>Conditions</t>
  </si>
  <si>
    <t>Frequency</t>
  </si>
  <si>
    <t>GHz</t>
  </si>
  <si>
    <t>Applied Power Level</t>
  </si>
  <si>
    <t>dBm</t>
  </si>
  <si>
    <t>Temperature</t>
  </si>
  <si>
    <t>DUT Match</t>
  </si>
  <si>
    <t>VSWR</t>
  </si>
  <si>
    <t>Dut rho</t>
  </si>
  <si>
    <t>Sensor Specifications</t>
  </si>
  <si>
    <t>Linearity</t>
  </si>
  <si>
    <t>Reflection coefficient (rho)</t>
  </si>
  <si>
    <t>Zero Offset</t>
  </si>
  <si>
    <t>Notes:</t>
  </si>
  <si>
    <t>Percentage</t>
  </si>
  <si>
    <t>Numeric</t>
  </si>
  <si>
    <t>Degrees Celsius</t>
  </si>
  <si>
    <t>Measurement Uncertainty</t>
  </si>
  <si>
    <t>MHz</t>
  </si>
  <si>
    <t>Calibration Factor</t>
  </si>
  <si>
    <t>Temprature Uncertainty</t>
  </si>
  <si>
    <t>kHz</t>
  </si>
  <si>
    <t>Detector Mode</t>
  </si>
  <si>
    <r>
      <t>Noise</t>
    </r>
    <r>
      <rPr>
        <vertAlign val="superscript"/>
        <sz val="12"/>
        <color theme="1"/>
        <rFont val="Calibri"/>
        <family val="2"/>
        <scheme val="minor"/>
      </rPr>
      <t>Note Below</t>
    </r>
  </si>
  <si>
    <t>Uncertainty Data (K Factor)</t>
  </si>
  <si>
    <t>Sensor Model</t>
  </si>
  <si>
    <t>LB5944A</t>
  </si>
  <si>
    <t>Connector</t>
  </si>
  <si>
    <t>2.4mm</t>
  </si>
  <si>
    <t>LB5900A Series Uncertainty Calculator</t>
  </si>
  <si>
    <r>
      <t xml:space="preserve">This uncertainty calculator uses typical data (K=1) or Specification data (K=2) from the LB5900 series, </t>
    </r>
    <r>
      <rPr>
        <i/>
        <sz val="12"/>
        <color theme="1"/>
        <rFont val="Calibri"/>
        <family val="2"/>
        <scheme val="minor"/>
      </rPr>
      <t>A</t>
    </r>
    <r>
      <rPr>
        <sz val="12"/>
        <color theme="1"/>
        <rFont val="Calibri"/>
        <family val="2"/>
        <scheme val="minor"/>
      </rPr>
      <t xml:space="preserve"> version power sensor data sheet. Enter information in the green boxes to calculate total system uncertainty.</t>
    </r>
  </si>
  <si>
    <t>Average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</si>
</sst>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0"/>
    <numFmt numFmtId="165" formatCode="0.00000000"/>
    <numFmt numFmtId="166" formatCode="0.0000%"/>
    <numFmt numFmtId="167" formatCode="0.000"/>
  </numFmts>
  <fonts count="9" x14ac:knownFonts="1">
    <font>
      <sz val="11"/>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vertAlign val="superscript"/>
      <sz val="12"/>
      <color theme="1"/>
      <name val="Calibri"/>
      <family val="2"/>
      <scheme val="minor"/>
    </font>
    <font>
      <b/>
      <sz val="12"/>
      <color rgb="FFFF0000"/>
      <name val="Calibri"/>
      <family val="2"/>
      <scheme val="minor"/>
    </font>
    <font>
      <b/>
      <sz val="9"/>
      <color indexed="81"/>
      <name val="Tahoma"/>
      <family val="2"/>
    </font>
    <font>
      <sz val="9"/>
      <color indexed="81"/>
      <name val="Tahoma"/>
      <family val="2"/>
    </font>
    <font>
      <i/>
      <sz val="12"/>
      <color theme="1"/>
      <name val="Calibri"/>
      <family val="2"/>
      <scheme val="minor"/>
    </font>
  </fonts>
  <fills count="3">
    <fill>
      <patternFill patternType="none"/>
    </fill>
    <fill>
      <patternFill patternType="gray125"/>
    </fill>
    <fill>
      <patternFill patternType="solid">
        <fgColor theme="9"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38">
    <xf numFmtId="0" fontId="0" fillId="0" borderId="0" xfId="0"/>
    <xf numFmtId="0" fontId="2" fillId="0" borderId="0" xfId="0" applyFont="1"/>
    <xf numFmtId="0" fontId="3" fillId="0" borderId="0" xfId="0" applyFont="1"/>
    <xf numFmtId="164" fontId="2" fillId="0" borderId="0" xfId="0" applyNumberFormat="1" applyFont="1"/>
    <xf numFmtId="165" fontId="0" fillId="0" borderId="0" xfId="0" applyNumberFormat="1"/>
    <xf numFmtId="166" fontId="2" fillId="0" borderId="0" xfId="0" applyNumberFormat="1" applyFont="1"/>
    <xf numFmtId="11" fontId="2" fillId="0" borderId="0" xfId="0" applyNumberFormat="1" applyFont="1"/>
    <xf numFmtId="0" fontId="0" fillId="0" borderId="0" xfId="0" applyAlignment="1">
      <alignment vertical="center"/>
    </xf>
    <xf numFmtId="164" fontId="1" fillId="0" borderId="0" xfId="0" applyNumberFormat="1" applyFont="1" applyAlignment="1">
      <alignment horizontal="center" vertical="center"/>
    </xf>
    <xf numFmtId="0" fontId="0" fillId="0" borderId="0" xfId="0" applyAlignment="1">
      <alignment horizontal="center" vertical="center"/>
    </xf>
    <xf numFmtId="0" fontId="2" fillId="2" borderId="1" xfId="0" applyFont="1" applyFill="1" applyBorder="1" applyProtection="1">
      <protection locked="0"/>
    </xf>
    <xf numFmtId="0" fontId="2" fillId="0" borderId="0" xfId="0" applyFont="1" applyAlignment="1">
      <alignment vertical="top" wrapText="1"/>
    </xf>
    <xf numFmtId="0" fontId="1" fillId="0" borderId="2" xfId="0" applyFont="1" applyBorder="1" applyAlignment="1">
      <alignment vertical="center" wrapText="1"/>
    </xf>
    <xf numFmtId="0" fontId="2" fillId="0" borderId="0" xfId="0" applyFont="1" applyAlignment="1">
      <alignment vertical="top" wrapText="1"/>
    </xf>
    <xf numFmtId="0" fontId="2" fillId="2" borderId="0" xfId="0" applyFont="1" applyFill="1" applyBorder="1" applyProtection="1">
      <protection locked="0"/>
    </xf>
    <xf numFmtId="10" fontId="1" fillId="0" borderId="3" xfId="0" applyNumberFormat="1" applyFont="1" applyBorder="1" applyAlignment="1">
      <alignment horizontal="center" vertical="center" wrapText="1"/>
    </xf>
    <xf numFmtId="164" fontId="1" fillId="0" borderId="4" xfId="0" applyNumberFormat="1" applyFont="1" applyBorder="1" applyAlignment="1">
      <alignment horizontal="center" vertical="center" wrapText="1"/>
    </xf>
    <xf numFmtId="0" fontId="3" fillId="0" borderId="1" xfId="0" applyFont="1" applyBorder="1"/>
    <xf numFmtId="0" fontId="2" fillId="0" borderId="1" xfId="0" applyFont="1" applyBorder="1" applyAlignment="1">
      <alignment horizontal="right"/>
    </xf>
    <xf numFmtId="0" fontId="2" fillId="0" borderId="1" xfId="0" applyFont="1" applyBorder="1"/>
    <xf numFmtId="10" fontId="2" fillId="0" borderId="1" xfId="0" applyNumberFormat="1" applyFont="1" applyBorder="1"/>
    <xf numFmtId="164" fontId="2" fillId="0" borderId="1" xfId="0" applyNumberFormat="1" applyFont="1" applyBorder="1"/>
    <xf numFmtId="166" fontId="2" fillId="0" borderId="1" xfId="0" applyNumberFormat="1" applyFont="1" applyBorder="1"/>
    <xf numFmtId="11" fontId="2" fillId="0" borderId="1" xfId="0" applyNumberFormat="1" applyFont="1" applyBorder="1"/>
    <xf numFmtId="167" fontId="2" fillId="0" borderId="1" xfId="0" applyNumberFormat="1" applyFont="1" applyBorder="1"/>
    <xf numFmtId="3" fontId="2" fillId="0" borderId="0" xfId="0" applyNumberFormat="1" applyFont="1" applyBorder="1"/>
    <xf numFmtId="11" fontId="0" fillId="0" borderId="0" xfId="0" applyNumberFormat="1"/>
    <xf numFmtId="0" fontId="0" fillId="0" borderId="0" xfId="0" quotePrefix="1"/>
    <xf numFmtId="0" fontId="2" fillId="0" borderId="0" xfId="0" applyFont="1" applyFill="1" applyBorder="1"/>
    <xf numFmtId="0" fontId="2" fillId="2" borderId="0" xfId="0" applyFont="1" applyFill="1" applyBorder="1" applyAlignment="1" applyProtection="1">
      <alignment horizontal="right"/>
      <protection locked="0"/>
    </xf>
    <xf numFmtId="0" fontId="2" fillId="0" borderId="0" xfId="0" applyFont="1" applyAlignment="1">
      <alignment vertical="center"/>
    </xf>
    <xf numFmtId="0" fontId="2" fillId="2" borderId="0" xfId="0" applyFont="1" applyFill="1" applyBorder="1" applyAlignment="1" applyProtection="1">
      <alignment vertical="center"/>
      <protection locked="0"/>
    </xf>
    <xf numFmtId="164" fontId="1" fillId="0" borderId="0" xfId="0" applyNumberFormat="1" applyFont="1" applyAlignment="1">
      <alignment horizontal="center" vertical="center"/>
    </xf>
    <xf numFmtId="0" fontId="0" fillId="0" borderId="0" xfId="0" applyAlignment="1">
      <alignment horizontal="center" vertical="center"/>
    </xf>
    <xf numFmtId="164" fontId="2" fillId="0" borderId="0" xfId="0" applyNumberFormat="1" applyFont="1" applyAlignment="1">
      <alignment vertical="top" wrapText="1"/>
    </xf>
    <xf numFmtId="0" fontId="2" fillId="0" borderId="0" xfId="0" applyFont="1" applyAlignment="1">
      <alignment vertical="top" wrapText="1"/>
    </xf>
    <xf numFmtId="0" fontId="5" fillId="0" borderId="0" xfId="0" applyFont="1" applyAlignment="1">
      <alignment vertical="center"/>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2"/>
  <sheetViews>
    <sheetView tabSelected="1" workbookViewId="0">
      <selection activeCell="B12" sqref="B12"/>
    </sheetView>
  </sheetViews>
  <sheetFormatPr defaultRowHeight="15" x14ac:dyDescent="0.25"/>
  <cols>
    <col min="1" max="1" width="27" customWidth="1"/>
    <col min="2" max="3" width="14.7109375" customWidth="1"/>
    <col min="4" max="4" width="10.28515625" customWidth="1"/>
    <col min="15" max="15" width="12" bestFit="1" customWidth="1"/>
  </cols>
  <sheetData>
    <row r="1" spans="1:5" ht="18.75" x14ac:dyDescent="0.25">
      <c r="A1" s="32" t="s">
        <v>29</v>
      </c>
      <c r="B1" s="33"/>
      <c r="C1" s="33"/>
    </row>
    <row r="2" spans="1:5" ht="18.75" x14ac:dyDescent="0.25">
      <c r="A2" s="8"/>
      <c r="B2" s="9"/>
      <c r="C2" s="9"/>
    </row>
    <row r="3" spans="1:5" ht="24" customHeight="1" x14ac:dyDescent="0.25">
      <c r="A3" s="34" t="s">
        <v>30</v>
      </c>
      <c r="B3" s="35"/>
      <c r="C3" s="35"/>
    </row>
    <row r="4" spans="1:5" ht="24" customHeight="1" x14ac:dyDescent="0.25">
      <c r="A4" s="35"/>
      <c r="B4" s="35"/>
      <c r="C4" s="35"/>
    </row>
    <row r="5" spans="1:5" ht="24" customHeight="1" x14ac:dyDescent="0.25">
      <c r="A5" s="35"/>
      <c r="B5" s="35"/>
      <c r="C5" s="35"/>
    </row>
    <row r="6" spans="1:5" ht="15.75" x14ac:dyDescent="0.25">
      <c r="B6" s="11"/>
      <c r="C6" s="11"/>
    </row>
    <row r="7" spans="1:5" ht="20.100000000000001" customHeight="1" x14ac:dyDescent="0.25">
      <c r="A7" s="2" t="s">
        <v>0</v>
      </c>
      <c r="B7" s="13"/>
      <c r="C7" s="13"/>
    </row>
    <row r="8" spans="1:5" ht="20.100000000000001" customHeight="1" x14ac:dyDescent="0.25">
      <c r="A8" t="s">
        <v>25</v>
      </c>
      <c r="B8" s="29" t="s">
        <v>26</v>
      </c>
      <c r="C8" s="1"/>
    </row>
    <row r="9" spans="1:5" ht="20.100000000000001" customHeight="1" x14ac:dyDescent="0.25">
      <c r="A9" t="s">
        <v>27</v>
      </c>
      <c r="B9" s="29" t="s">
        <v>28</v>
      </c>
      <c r="C9" s="1"/>
    </row>
    <row r="10" spans="1:5" ht="20.100000000000001" customHeight="1" x14ac:dyDescent="0.25">
      <c r="A10" s="36" t="str">
        <f>IF(OR(AND(B11&gt;44,B14&gt;18),AND(B11&gt;44,B14&lt;-50)),"Dyamic Range is -50 dBm to +18 dBm above 44 GHz",IF(AND(B16="Normal",B14&lt;-45),"Power too low for Normal Mode",
IF(AND(OR(B8="LB5926A",B8="LB5940A",B8="LB5944A"),B9="Type-N"),"Invalid Connector",
IF(AND(OR(B8="LB5940A",B8="LB5944A"),B9="3.5mm or SMA"),"Invalid Connector",
IF(AND(OR(B8="LB5908A",B8="LB5912A",B8="LB5918A",B8="LB5926A",B8="LB5940A"),B9="2.4mm"),"Invalid Connector",
IF(AND(OR(B8="LB5908A",B8="LB5912A",B8="LB5918A",B8="LB5926A",B8="LB5944A"),B9="2.92mm"),"Invalid Connector",
""
))))
))</f>
        <v/>
      </c>
      <c r="B10" s="37"/>
      <c r="C10" s="37"/>
    </row>
    <row r="11" spans="1:5" ht="20.100000000000001" customHeight="1" x14ac:dyDescent="0.25">
      <c r="A11" s="1" t="s">
        <v>1</v>
      </c>
      <c r="B11" s="14">
        <v>40</v>
      </c>
      <c r="C11" s="1" t="s">
        <v>2</v>
      </c>
    </row>
    <row r="12" spans="1:5" ht="20.100000000000001" customHeight="1" x14ac:dyDescent="0.25">
      <c r="A12" s="1" t="s">
        <v>1</v>
      </c>
      <c r="B12" s="25">
        <f>B11*1000</f>
        <v>40000</v>
      </c>
      <c r="C12" s="1" t="s">
        <v>18</v>
      </c>
    </row>
    <row r="13" spans="1:5" ht="20.100000000000001" customHeight="1" x14ac:dyDescent="0.25">
      <c r="A13" s="1" t="s">
        <v>1</v>
      </c>
      <c r="B13" s="25">
        <f>B11*1000000</f>
        <v>40000000</v>
      </c>
      <c r="C13" s="1" t="s">
        <v>21</v>
      </c>
      <c r="D13" s="1"/>
      <c r="E13" s="1"/>
    </row>
    <row r="14" spans="1:5" ht="20.100000000000001" customHeight="1" x14ac:dyDescent="0.25">
      <c r="A14" s="1" t="s">
        <v>3</v>
      </c>
      <c r="B14" s="14">
        <v>-20</v>
      </c>
      <c r="C14" s="1" t="s">
        <v>4</v>
      </c>
    </row>
    <row r="15" spans="1:5" ht="20.100000000000001" customHeight="1" x14ac:dyDescent="0.25">
      <c r="A15" s="1" t="s">
        <v>5</v>
      </c>
      <c r="B15" s="14">
        <v>0</v>
      </c>
      <c r="C15" s="1" t="s">
        <v>16</v>
      </c>
    </row>
    <row r="16" spans="1:5" ht="20.100000000000001" customHeight="1" x14ac:dyDescent="0.25">
      <c r="A16" s="11" t="s">
        <v>22</v>
      </c>
      <c r="B16" s="29" t="s">
        <v>31</v>
      </c>
      <c r="C16" s="1"/>
    </row>
    <row r="17" spans="1:15" ht="20.100000000000001" customHeight="1" x14ac:dyDescent="0.25">
      <c r="A17" s="30" t="s">
        <v>24</v>
      </c>
      <c r="B17" s="31">
        <v>1</v>
      </c>
      <c r="C17" s="1"/>
    </row>
    <row r="18" spans="1:15" ht="20.100000000000001" customHeight="1" x14ac:dyDescent="0.25">
      <c r="O18" s="26"/>
    </row>
    <row r="19" spans="1:15" ht="20.100000000000001" customHeight="1" x14ac:dyDescent="0.25">
      <c r="A19" s="1" t="s">
        <v>6</v>
      </c>
      <c r="B19" s="10">
        <v>1.2</v>
      </c>
      <c r="C19" s="1" t="s">
        <v>7</v>
      </c>
    </row>
    <row r="20" spans="1:15" ht="20.100000000000001" customHeight="1" x14ac:dyDescent="0.25">
      <c r="A20" s="1" t="s">
        <v>8</v>
      </c>
      <c r="B20" s="3">
        <f>(B19-1)/(B19+1)</f>
        <v>9.0909090909090884E-2</v>
      </c>
      <c r="C20" s="1"/>
    </row>
    <row r="21" spans="1:15" ht="20.100000000000001" customHeight="1" x14ac:dyDescent="0.25">
      <c r="A21" s="36" t="str">
        <f>IF(AND(OR(B11&gt;8,B11&lt;0.001),B8="LB5908A"),"Check frequency range",   IF(AND(OR(B11&gt;12,B11&lt;0.001),B8="LB5912A"),"Check frequency range",
IF(AND(OR(B11&gt;18,B11&lt;0.001),B8="LB5918A"),"Check frequency range",
IF(AND(OR(B11&gt;26.5,B11&lt;0.001),B8="LB5926A"),"Check frequency range",
IF(AND(OR(B11&gt;40,B11&lt;0.001),B8="LB5940A"),"Check frequency range",
IF(AND(OR(B11&gt;50,B11&lt;0.001),B8="LB5944A"),"Check frequency range",
 ""))))))</f>
        <v/>
      </c>
      <c r="B21" s="37"/>
      <c r="C21" s="37"/>
      <c r="N21" s="27"/>
    </row>
    <row r="22" spans="1:15" ht="20.100000000000001" customHeight="1" x14ac:dyDescent="0.25">
      <c r="A22" s="17" t="s">
        <v>9</v>
      </c>
      <c r="B22" s="18" t="s">
        <v>14</v>
      </c>
      <c r="C22" s="18" t="s">
        <v>15</v>
      </c>
      <c r="N22" s="27"/>
      <c r="O22" s="26"/>
    </row>
    <row r="23" spans="1:15" ht="20.100000000000001" customHeight="1" x14ac:dyDescent="0.25">
      <c r="A23" s="19" t="s">
        <v>19</v>
      </c>
      <c r="B23" s="20">
        <f>C23</f>
        <v>1.41E-2</v>
      </c>
      <c r="C23" s="21">
        <f>IF(B9="2.4mm",
IF(B17=1,
IF(OR(B11&lt;0.001,B11&gt;50),"Check", IF(B16="Average",
IF(AND(B11&gt;=0.001,B11&lt;=0.005),0.045,IF(AND(B11&gt;=0.005,B11&lt;=2),0.0112,IF(AND(B11&gt;2,B11&lt;=10),0.0123,IF(AND(B11&gt;10,B11&lt;=18),0.0143,  IF(AND(B11&gt;18,B11&lt;26.5),0.0145, IF(AND(B11&gt;26.5,B11&lt;=30),0.0133, IF(AND(B11&gt;30,B11&lt;=40),0.0141,  IF(AND(B11&gt;40,B11&lt;=44),0.0147, IF(AND(B11&gt;44,B11&lt;=50),0.0171,                                 "Check"))))))))),
IF(AND(B11&gt;=0.001,B11&lt;=0.005),0.045,IF(AND(B11&gt;=0.005,B11&lt;=2),0.0112,IF(AND(B11&gt;2,B11&lt;=10),0.0123,IF(AND(B11&gt;10,B11&lt;=18),0.0143,  IF(AND(B11&gt;18,B11&lt;26.5),0.0145, IF(AND(B11&gt;26.5,B11&lt;=30),0.0133, IF(AND(B11&gt;30,B11&lt;=40),0.0141,  IF(AND(B11&gt;40,B11&lt;=44),0.0147, IF(AND(B11&gt;44,B11&lt;=50),(0.0171),                                 "Check")))))))))+0.01      )),
IF(OR(B11&lt;0.001,B11&gt;50),"Check", IF(B16="Average", IF(AND(B11&gt;=0.001,B11&lt;=0.005),0.09,IF(AND(B11&gt;=0.005,B11&lt;=2),0.0223,IF(AND(B11&gt;2,B11&lt;=10),0.0245,IF(AND(B11&gt;10,B11&lt;=18),0.0285,  IF(AND(B11&gt;18,B11&lt;26.5),0.029, IF(AND(B11&gt;26.5,B11&lt;=30),0.0265, IF(AND(B11&gt;30,B11&lt;=40),0.0282,  IF(AND(B11&gt;40,B11&lt;=44),0.0294, IF(AND(B11&gt;44,B11&lt;=50),0.0342,                                 "Check"))))))))),
IF(AND(B11&gt;=0.001,B11&lt;=0.005),0.09,IF(AND(B11&gt;=0.005,B11&lt;=2),0.0223,IF(AND(B11&gt;2,B11&lt;=10),0.0245,IF(AND(B11&gt;10,B11&lt;=18),0.0285,  IF(AND(B11&gt;18,B11&lt;26.5),0.029, IF(AND(B11&gt;26.5,B11&lt;=30),0.0265, IF(AND(B11&gt;30,B11&lt;=40),0.0282,  IF(AND(B11&gt;40,B11&lt;=44),0.0294, IF(AND(B11&gt;44,B11&lt;=50),0.0342,                                "Check")))))))))+0.01      ))),
IF(B9="2.92mm", IF(B17=1,
IF(OR(B11&lt;0.001,B11&gt;50),"Check", IF(B16="Average", IF(AND(B11&gt;=0.001,B11&lt;=0.005),0.045,IF(AND(B11&gt;=0.005,B11&lt;=2),0.0112,IF(AND(B11&gt;2,B11&lt;=10),0.0123,IF(AND(B11&gt;10,B11&lt;=18),0.0143,  IF(AND(B11&gt;18,B11&lt;26.5),0.0145, IF(AND(B11&gt;26.5,B11&lt;=30),0.0171, IF(AND(B11&gt;30,B11&lt;=40),0.0195,  IF(AND(B11&gt;40,B11&lt;=44),0.0195, "Check")))))))),
IF(AND(B11&gt;=0.001,B11&lt;=0.005),0.045,IF(AND(B11&gt;=0.005,B11&lt;=2),0.0112,IF(AND(B11&gt;2,B11&lt;=10),0.0123,IF(AND(B11&gt;10,B11&lt;=18),0.0143,  IF(AND(B11&gt;18,B11&lt;26.5),0.0145, IF(AND(B11&gt;26.5,B11&lt;=30),0.0171, IF(AND(B11&gt;30,B11&lt;=40),0.0195,  IF(AND(B11&gt;40,B11&lt;=44),0.0195,                                 "Check"))))))))+0.01      )),
IF(OR(B11&lt;0.001,B11&gt;50),"Check", IF(B16="Average", IF(AND(B11&gt;=0.001,B11&lt;=0.005),0.09,IF(AND(B11&gt;=0.005,B11&lt;=2),0.0223,IF(AND(B11&gt;2,B11&lt;=10),0.0245,IF(AND(B11&gt;10,B11&lt;=18),0.0285,  IF(AND(B11&gt;18,B11&lt;26.5),0.029, IF(AND(B11&gt;26.5,B11&lt;=30),0.0342, IF(AND(B11&gt;30,B11&lt;=40),0.039,  IF(AND(B11&gt;40,B11&lt;=44),0.039, "Check")))))))),
IF(AND(B11&gt;=0.001,B11&lt;=0.005),0.09,IF(AND(B11&gt;=0.005,B11&lt;=2),0.0223,IF(AND(B11&gt;2,B11&lt;=10),0.0245,IF(AND(B11&gt;10,B11&lt;=18),0.0285,  IF(AND(B11&gt;18,B11&lt;26.5),0.029, IF(AND(B11&gt;26.5,B11&lt;=30),0.0342, IF(AND(B11&gt;30,B11&lt;=40),0.039,  IF(AND(B11&gt;40,B11&lt;=44),0.039,                                "Check"))))))))+0.01      ))),
IF(B9="3.5mm or SMA", IF(B17=1,
IF(OR(B11&lt;0.001,B11&gt;26.5),"Check", IF(B16="Average", IF(AND(B11&gt;=0.001,B11&lt;=0.005),0.045,IF(AND(B11&gt;=0.005,B11&lt;=2),0.0112,IF(AND(B11&gt;2,B11&lt;=10),0.0123,IF(AND(B11&gt;10,B11&lt;=18),0.0143,  IF(AND(B11&gt;18,B11&lt;26.5),0.0145, IF(AND(B11&gt;26.5,B11&lt;=30),0.0133, IF(AND(B11&gt;30,B11&lt;=40),0.0141,  IF(AND(B11&gt;40,B11&lt;=44),0.0147, IF(AND(B11&gt;44,B11&lt;=50),0.0171,                                 "Check"))))))))),
IF(AND(B11&gt;=0.001,B11&lt;=0.005),0.045,IF(AND(B11&gt;=0.005,B11&lt;=2),0.0112,IF(AND(B11&gt;2,B11&lt;=10),0.0123,IF(AND(B11&gt;10,B11&lt;=18),0.0143,  IF(AND(B11&gt;18,B11&lt;26.5),0.0145, IF(AND(B11&gt;26.5,B11&lt;=30),0.0133, IF(AND(B11&gt;30,B11&lt;=40),0.0141,  IF(AND(B11&gt;40,B11&lt;=44),0.0147, IF(AND(B11&gt;44,B11&lt;=50),(0.0171),                                 "Check")))))))))+0.01      )),
IF(OR(B11&lt;0.001,B11&gt;26.5),"Check", IF(B16="Average", IF(AND(B11&gt;=0.001,B11&lt;=0.005),0.09,IF(AND(B11&gt;=0.005,B11&lt;=2),0.0223,IF(AND(B11&gt;2,B11&lt;=10),0.0245,IF(AND(B11&gt;10,B11&lt;=18),0.0285,  IF(AND(B11&gt;18,B11&lt;26.5),0.029, IF(AND(B11&gt;26.5,B11&lt;=30),0.0265, IF(AND(B11&gt;30,B11&lt;=40),0.0282,  IF(AND(B11&gt;40,B11&lt;=44),0.0294, IF(AND(B11&gt;44,B11&lt;=50),0.0342,                                 "Check"))))))))),
IF(AND(B11&gt;=0.001,B11&lt;=0.005),0.09,IF(AND(B11&gt;=0.005,B11&lt;=2),0.0223,IF(AND(B11&gt;2,B11&lt;=10),0.0245,IF(AND(B11&gt;10,B11&lt;=18),0.0285,  IF(AND(B11&gt;18,B11&lt;26.5),0.029, IF(AND(B11&gt;26.5,B11&lt;=30),0.0265, IF(AND(B11&gt;30,B11&lt;=40),0.0282,  IF(AND(B11&gt;40,B11&lt;=44),0.0294, IF(AND(B11&gt;44,B11&lt;=50),0.0342,                                "Check")))))))))+0.01      ))),
IF(B9="Type-N", IF(B17=1,
IF(OR(B11&lt;0.001,B11&gt;18),"Check", IF(B16="Average", IF(AND(B11&gt;=0.001,B11&lt;=0.005),0.045,IF(AND(B11&gt;=0.005,B11&lt;=2),0.0085,IF(AND(B11&gt;2,B11&lt;=10),0.0076,IF(AND(B11&gt;10,B11&lt;=18),0.0089,  IF(AND(B11&gt;18,B11&lt;26.5),0.0145, IF(AND(B11&gt;26.5,B11&lt;=30),0.0133, IF(AND(B11&gt;30,B11&lt;=40),0.0141,  IF(AND(B11&gt;40,B11&lt;=44),0.0147, IF(AND(B11&gt;44,B11&lt;=50),0.0171,                                 "Check"))))))))),
IF(AND(B11&gt;=0.001,B11&lt;=0.005),0.045,IF(AND(B11&gt;=0.005,B11&lt;=2),0.0085,IF(AND(B11&gt;2,B11&lt;=10),0.0076,IF(AND(B11&gt;10,B11&lt;=18),0.0089,  IF(AND(B11&gt;18,B11&lt;26.5),0.0145, IF(AND(B11&gt;26.5,B11&lt;=30),0.0133, IF(AND(B11&gt;30,B11&lt;=40),0.0141,  IF(AND(B11&gt;40,B11&lt;=44),0.0147, IF(AND(B11&gt;44,B11&lt;=50),(0.0171),                                 "Check")))))))))+0.01      )),
IF(OR(B11&lt;0.001,B11&gt;18),"Check", IF(B16="Average", IF(AND(B11&gt;=0.001,B11&lt;=0.005),0.09,IF(AND(B11&gt;=0.005,B11&lt;=2),0.0179,IF(AND(B11&gt;2,B11&lt;=10),0.0153,IF(AND(B11&gt;10,B11&lt;=18),0.0178,  IF(AND(B11&gt;18,B11&lt;26.5),0.029, IF(AND(B11&gt;26.5,B11&lt;=30),0.0265, IF(AND(B11&gt;30,B11&lt;=40),0.0282,  IF(AND(B11&gt;40,B11&lt;=44),0.0294, IF(AND(B11&gt;44,B11&lt;=50),0.0342,                                 "Check"))))))))),
IF(AND(B11&gt;=0.001,B11&lt;=0.005),0.09,IF(AND(B11&gt;=0.005,B11&lt;=2),0.0179,IF(AND(B11&gt;2,B11&lt;=10),0.0153,IF(AND(B11&gt;10,B11&lt;=18),0.0179,  IF(AND(B11&gt;18,B11&lt;26.5),0.029, IF(AND(B11&gt;26.5,B11&lt;=30),0.0265, IF(AND(B11&gt;30,B11&lt;=40),0.0282,  IF(AND(B11&gt;40,B11&lt;=44),0.0294, IF(AND(B11&gt;44,B11&lt;=50),0.0342,                                "Check")))))))))+0.01      ))),
"Next")))
)</f>
        <v>1.41E-2</v>
      </c>
      <c r="E23" s="4"/>
      <c r="O23" s="26"/>
    </row>
    <row r="24" spans="1:15" ht="20.100000000000001" customHeight="1" x14ac:dyDescent="0.25">
      <c r="A24" s="19" t="s">
        <v>10</v>
      </c>
      <c r="B24" s="20">
        <f t="shared" ref="B24:B28" si="0">C24</f>
        <v>5.0000000000000001E-3</v>
      </c>
      <c r="C24" s="21">
        <f>IF(B17=1,
IF(OR(B14&lt;-60,B14&gt;26),"Check", IF(B16="Average",
IF(AND(B14&gt;=-60,B14&lt;=-20),0.005,IF(AND(B14&gt;-20,B14&lt;-10),0.015,IF(AND(B14&gt;=-10,B14&lt;=10),0.005,IF(AND(B14&gt;10,B14&lt;=20),0.01, IF(AND(B14&gt;20,B14&lt;=26),0.02,
"Check"))))),
IF(AND(B14&gt;=-60,B14&lt;=-20),0.005,IF(AND(B14&gt;-20,B14&lt;-10),0.015,IF(AND(B14&gt;=-10,B14&lt;=10),0.005,IF(AND(B14&gt;10,B14&lt;=20),0.01, IF(AND(B14&gt;20,B14&lt;=26),0.02,
"Check")))))+0.01 )
),
IF(OR(B14&lt;-60,B14&gt;26),"Check", IF(B16="Average",
IF(AND(B14&gt;=-60,B14&lt;=-20),0.02,IF(AND(B14&gt;-20,B14&lt;-10),0.035,IF(AND(B14&gt;=-10,B14&lt;=10),0.02,IF(AND(B14&gt;10,B14&lt;=20),0.03, IF(AND(B14&gt;20,B14&lt;=26),0.04,
"Check"))))),
IF(AND(B14&gt;=-60,B14&lt;=-20),0.02,IF(AND(B14&gt;-20,B14&lt;-10),0.035,IF(AND(B14&gt;=-10,B14&lt;=10),0.02,IF(AND(B14&gt;10,B14&lt;=20),0.03, IF(AND(B14&gt;20,B14&lt;=26),0.04,
"Check")))))+0.01 )
))</f>
        <v>5.0000000000000001E-3</v>
      </c>
      <c r="E24" s="4"/>
    </row>
    <row r="25" spans="1:15" ht="20.100000000000001" customHeight="1" x14ac:dyDescent="0.25">
      <c r="A25" s="19" t="s">
        <v>23</v>
      </c>
      <c r="B25" s="22">
        <f t="shared" si="0"/>
        <v>8.9999999999999998E-4</v>
      </c>
      <c r="C25" s="23">
        <f>IF(B17=1,
IF(B16="Average",
IF(AND(B14&gt;=-60,B14&lt;=-40),((0.0000000002/((10^(B14/10))/1000))*(4/SQRT(1024))), 0.0009),
IF(AND(B14&lt;-38,B14&gt;=-45), ((0.00000005/((10^(B14/10))/1000))*(4/SQRT(1024))),
IF(AND(B14&gt;=-38,B14&lt;-25), ((0.00000002/((10^(B14/10))/1000))*(4/SQRT(1024))),
IF(AND(B14&gt;=-25,B14&lt;-8),0.075,
IF(AND(B14&gt;=-8,B14&lt;=0),0.005,
IF(AND(B14&gt;=0,B14&lt;=10),0.0025,
IF(AND(B14&gt;=10,B14&lt;=26),0.0015,
"Check"))))))    ),
IF(B16="Average",
IF(AND(B14&gt;=-60,B14&lt;=-40),((0.0000000002/((10^(B14/10))/1000))*(4/SQRT(1024))), 0.0035),
IF(AND(B14&lt;-38,B14&gt;=-45), ((0.000000095/((10^(B14/10))/1000))*(4/SQRT(1024))),
IF(AND(B14&gt;=-38,B14&lt;-25), ((0.000000028/((10^(B14/10))/1000))*(4/SQRT(1024))),
IF(AND(B14&gt;=-25,B14&lt;-8),0.15,
IF(AND(B14&gt;=-8,B14&lt;=0),0.01,
IF(AND(B14&gt;=0,B14&lt;=10),0.005,
IF(AND(B14&gt;=10,B14&lt;=26),0.0035,
"Check"))))))    ))</f>
        <v>8.9999999999999998E-4</v>
      </c>
      <c r="E25" s="4"/>
    </row>
    <row r="26" spans="1:15" ht="20.100000000000001" customHeight="1" x14ac:dyDescent="0.25">
      <c r="A26" s="19" t="s">
        <v>20</v>
      </c>
      <c r="B26" s="20">
        <f t="shared" si="0"/>
        <v>5.0000000000000001E-3</v>
      </c>
      <c r="C26" s="21">
        <f>IF(B17=1,
IF(OR(B15&lt;0,B15&gt;55),"Check",IF(AND(B15&gt;=0,B15&lt;10),0.005,IF(AND(B15&gt;=10,B15&lt;=20),0,IF(AND(B15&gt;20,B15&lt;=30),0,IF(AND(B15&gt;30,B15&lt;=40),0,IF(AND(B15&gt;40,B15&lt;=55),0.005,"Check")))))),
IF(OR(B15&lt;0,B15&gt;55),"Check",IF(AND(B15&gt;=0,B15&lt;10),0.025,IF(AND(B15&gt;=10,B15&lt;=20),0.5,IF(AND(B15&gt;20,B15&lt;=30),0,IF(AND(B15&gt;30,B15&lt;=40),0.5,IF(AND(B15&gt;40,B15&lt;=55),0.025,"Check"))))))
)</f>
        <v>5.0000000000000001E-3</v>
      </c>
      <c r="E26" s="4"/>
    </row>
    <row r="27" spans="1:15" ht="20.100000000000001" customHeight="1" x14ac:dyDescent="0.25">
      <c r="A27" s="19" t="s">
        <v>11</v>
      </c>
      <c r="B27" s="20"/>
      <c r="C27" s="24">
        <f>IF(B17=1,
(IF(OR(B11&lt;0.001,B11&gt;50),"Check",  (IF(AND(B11&gt;=0.001,B11&lt;=2),1.05,IF(AND(B11&gt;2,B11&lt;=8),1.07,IF(AND(B11&gt;8,B11&lt;=15),1.09,IF(AND(B11&gt;15,B11&lt;=20),1.1,  IF(AND(B11&gt;20,B11&lt;=26.5),1.22,    IF(AND(B11&gt;26.5,B11&lt;=30),1.28,    IF(AND(B11&gt;30,B11&lt;=40),1.28,  IF(AND(B11&gt;40,B11&lt;=44),1.39,  IF(AND(B11&gt;44,B11&lt;=50),2.1,                                      "Check")))))))))-1)/(IF(AND(B11&gt;=0.001,B11&lt;=2),1.05,IF(AND(B11&gt;2,B11&lt;=8),1.07,IF(AND(B11&gt;8,B11&lt;=15),1.09,IF(AND(B11&gt;15,B11&lt;=20),1.1,  IF(AND(B11&gt;20,B11&lt;=26.5),1.22,    IF(AND(B11&gt;26.5,B11&lt;=30),1.28,    IF(AND(B11&gt;30,B11&lt;=40),1.28,  IF(AND(B11&gt;40,B11&lt;=44),1.39,  IF(AND(B11&gt;44,B11&lt;=50),2.1,                                      "Check")))))))))+1))),
(IF(OR(B11&lt;0.001,B11&gt;50),"Check",  (IF(AND(B11&gt;=0.001,B11&lt;=2),1.13,IF(AND(B11&gt;2,B11&lt;=8),1.18,IF(AND(B11&gt;8,B11&lt;=15),1.23,IF(AND(B11&gt;15,B11&lt;=20),1.29,  IF(AND(B11&gt;20,B11&lt;=26.5),1.35,    IF(AND(B11&gt;26.5,B11&lt;=30),1.49,    IF(AND(B11&gt;30,B11&lt;=40),1.58,  IF(AND(B11&gt;40,B11&lt;=44),1.73,  IF(AND(B11&gt;44,B11&lt;=50),2.55,                                      "Check")))))))))-1)/(IF(AND(B11&gt;=0.001,B11&lt;=2),1.13,IF(AND(B11&gt;2,B11&lt;=8),1.18,IF(AND(B11&gt;8,B11&lt;=15),1.23,IF(AND(B11&gt;15,B11&lt;=20),1.29,  IF(AND(B11&gt;20,B11&lt;=26.5),1.35,    IF(AND(B11&gt;26.5,B11&lt;=30),1.49,    IF(AND(B11&gt;30,B11&lt;=40),1.58,  IF(AND(B11&gt;40,B11&lt;=44),1.73,  IF(AND(B11&gt;44,B11&lt;=50),2.55,                                      "Check")))))))))+1)))
)</f>
        <v>0.12280701754385964</v>
      </c>
      <c r="E27" s="4"/>
    </row>
    <row r="28" spans="1:15" ht="20.100000000000001" customHeight="1" x14ac:dyDescent="0.25">
      <c r="A28" s="19" t="s">
        <v>12</v>
      </c>
      <c r="B28" s="22">
        <f t="shared" si="0"/>
        <v>5.0000000000000002E-5</v>
      </c>
      <c r="C28" s="23">
        <f>IF(B17=1,
IF(B16="Average",0.0000000005/((10^(B14/10))/1000),0.000000025/((10^(B14/10))/1000)),
IF(B16="Average",0.000000001/((10^(B14/10))/1000),0.00000005/((10^(B14/10))/1000))
)</f>
        <v>5.0000000000000002E-5</v>
      </c>
      <c r="E28" s="4"/>
    </row>
    <row r="29" spans="1:15" ht="20.100000000000001" customHeight="1" x14ac:dyDescent="0.25">
      <c r="A29" s="1" t="s">
        <v>13</v>
      </c>
      <c r="B29" s="5"/>
      <c r="C29" s="6"/>
      <c r="E29" s="4"/>
    </row>
    <row r="30" spans="1:15" ht="20.100000000000001" customHeight="1" x14ac:dyDescent="0.25">
      <c r="A30" s="28" t="str">
        <f>IF(B16="Normal","Normal Mode Noise is for a 2ms Gate","Noise values at 1024 averages")</f>
        <v>Noise values at 1024 averages</v>
      </c>
      <c r="B30" s="1"/>
      <c r="C30" s="1"/>
      <c r="E30" s="4"/>
    </row>
    <row r="31" spans="1:15" ht="16.5" thickBot="1" x14ac:dyDescent="0.3">
      <c r="A31" s="28"/>
    </row>
    <row r="32" spans="1:15" ht="45.75" customHeight="1" thickBot="1" x14ac:dyDescent="0.3">
      <c r="A32" s="12" t="s">
        <v>17</v>
      </c>
      <c r="B32" s="15">
        <f>C32</f>
        <v>2.7454839758300719E-2</v>
      </c>
      <c r="C32" s="16">
        <f>IF(OR(A10&lt;&gt;"",A21&lt;&gt;""),"Invalid Entry",SQRT(C23^2+C24^2+C25^2+C26^2+((1+(C27*B20))^2-1)^2+C28^2))</f>
        <v>2.7454839758300719E-2</v>
      </c>
      <c r="E32" s="7"/>
    </row>
  </sheetData>
  <sheetProtection sheet="1" objects="1" scenarios="1"/>
  <mergeCells count="4">
    <mergeCell ref="A1:C1"/>
    <mergeCell ref="A3:C5"/>
    <mergeCell ref="A10:C10"/>
    <mergeCell ref="A21:C21"/>
  </mergeCells>
  <dataValidations count="4">
    <dataValidation type="list" allowBlank="1" showErrorMessage="1" promptTitle="Mode" sqref="B16">
      <formula1>"Average,Normal"</formula1>
    </dataValidation>
    <dataValidation type="list" allowBlank="1" showInputMessage="1" showErrorMessage="1" sqref="B17">
      <formula1>"1,2"</formula1>
    </dataValidation>
    <dataValidation type="list" allowBlank="1" showErrorMessage="1" promptTitle="Mode" sqref="B8">
      <formula1>"LB5908A,LB5912A,LB5918A,LB5926A,LB5940A,LB5944A"</formula1>
    </dataValidation>
    <dataValidation type="list" allowBlank="1" showErrorMessage="1" promptTitle="Mode" sqref="B9">
      <formula1>"Type-N,3.5mm or SMA,2.92mm,2.4mm"</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Orwill Hawkins</dc:creator>
  <cp:lastModifiedBy>Orwill Hawkins</cp:lastModifiedBy>
  <dcterms:created xsi:type="dcterms:W3CDTF">2020-09-22T22:49:31Z</dcterms:created>
  <dcterms:modified xsi:type="dcterms:W3CDTF">2020-10-08T12:35:06Z</dcterms:modified>
</cp:coreProperties>
</file>