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dyBug Document Work\Product Spec Sheets\A- Uncertainty Worksheets\Uncertainty Calculator Work\"/>
    </mc:Choice>
  </mc:AlternateContent>
  <bookViews>
    <workbookView xWindow="0" yWindow="0" windowWidth="25665" windowHeight="98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C25" i="1"/>
  <c r="C26" i="1"/>
  <c r="C23" i="1"/>
  <c r="C24" i="1"/>
  <c r="C22" i="1"/>
  <c r="C27" i="1"/>
  <c r="B11" i="1" l="1"/>
  <c r="A29" i="1" l="1"/>
  <c r="C31" i="1" l="1"/>
  <c r="B12" i="1"/>
  <c r="B27" i="1" l="1"/>
  <c r="B24" i="1"/>
  <c r="B22" i="1"/>
  <c r="B19" i="1"/>
  <c r="B31" i="1" l="1"/>
  <c r="B25" i="1"/>
  <c r="B23" i="1"/>
</calcChain>
</file>

<file path=xl/comments1.xml><?xml version="1.0" encoding="utf-8"?>
<comments xmlns="http://schemas.openxmlformats.org/spreadsheetml/2006/main">
  <authors>
    <author>Orwill Hawkins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K factor (Coverage Factor) is representative of the statistical uncertainty associated with data. From the datasheet, K=1 represents typical data that you would expect to see. K=2 represents the limit (expected worst case) value. These sensor data along with the DUT Match will be RSS'ed together to create the total uncertainty.</t>
        </r>
      </text>
    </comment>
  </commentList>
</comments>
</file>

<file path=xl/sharedStrings.xml><?xml version="1.0" encoding="utf-8"?>
<sst xmlns="http://schemas.openxmlformats.org/spreadsheetml/2006/main" count="35" uniqueCount="33">
  <si>
    <t>Conditions</t>
  </si>
  <si>
    <t>Frequency</t>
  </si>
  <si>
    <t>GHz</t>
  </si>
  <si>
    <t>Applied Power Level</t>
  </si>
  <si>
    <t>dBm</t>
  </si>
  <si>
    <t>Temperature</t>
  </si>
  <si>
    <t>DUT Match</t>
  </si>
  <si>
    <t>VSWR</t>
  </si>
  <si>
    <t>Dut rho</t>
  </si>
  <si>
    <t>Sensor Specifications</t>
  </si>
  <si>
    <t>Linearity</t>
  </si>
  <si>
    <t>Reflection coefficient (rho)</t>
  </si>
  <si>
    <t>Zero Offset</t>
  </si>
  <si>
    <t>Notes:</t>
  </si>
  <si>
    <t>Percentage</t>
  </si>
  <si>
    <t>Numeric</t>
  </si>
  <si>
    <t>Degrees Celsius</t>
  </si>
  <si>
    <t>Measurement Uncertainty</t>
  </si>
  <si>
    <t>MHz</t>
  </si>
  <si>
    <t>Calibration Factor</t>
  </si>
  <si>
    <t>Temprature Uncertainty</t>
  </si>
  <si>
    <t>kHz</t>
  </si>
  <si>
    <r>
      <t>Noise</t>
    </r>
    <r>
      <rPr>
        <vertAlign val="superscript"/>
        <sz val="12"/>
        <color theme="1"/>
        <rFont val="Calibri"/>
        <family val="2"/>
        <scheme val="minor"/>
      </rPr>
      <t>Note Below</t>
    </r>
  </si>
  <si>
    <t>Mode</t>
  </si>
  <si>
    <t>Average</t>
  </si>
  <si>
    <t>Connector</t>
  </si>
  <si>
    <t>Uncertainty Data (K Factor)</t>
  </si>
  <si>
    <t>Sensor</t>
  </si>
  <si>
    <t>Type-N (M/F)</t>
  </si>
  <si>
    <t>LB478A</t>
  </si>
  <si>
    <t>LB478A, LB479A &amp; LB480A Uncertainty Calculator</t>
  </si>
  <si>
    <t xml:space="preserve">This uncertainty calculator uses typical data (K=1) or Specification data (K=2) from the LB478A, LB479A or LB480A power sensor data sheet. Enter information in the green boxes to calculate total system uncertainty.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</si>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</sst>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000"/>
    <numFmt numFmtId="166" formatCode="0.0000%"/>
    <numFmt numFmtId="167" formatCode="0.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0" applyNumberFormat="1"/>
    <xf numFmtId="166" fontId="2" fillId="0" borderId="0" xfId="0" applyNumberFormat="1" applyFont="1"/>
    <xf numFmtId="11" fontId="2" fillId="0" borderId="0" xfId="0" applyNumberFormat="1" applyFont="1"/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10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0" fontId="2" fillId="0" borderId="1" xfId="0" applyNumberFormat="1" applyFont="1" applyBorder="1"/>
    <xf numFmtId="164" fontId="2" fillId="0" borderId="1" xfId="0" applyNumberFormat="1" applyFont="1" applyBorder="1"/>
    <xf numFmtId="166" fontId="2" fillId="0" borderId="1" xfId="0" applyNumberFormat="1" applyFont="1" applyBorder="1"/>
    <xf numFmtId="11" fontId="2" fillId="0" borderId="1" xfId="0" applyNumberFormat="1" applyFont="1" applyBorder="1"/>
    <xf numFmtId="2" fontId="2" fillId="0" borderId="1" xfId="0" applyNumberFormat="1" applyFont="1" applyBorder="1"/>
    <xf numFmtId="167" fontId="2" fillId="0" borderId="1" xfId="0" applyNumberFormat="1" applyFont="1" applyBorder="1"/>
    <xf numFmtId="11" fontId="0" fillId="0" borderId="0" xfId="0" applyNumberFormat="1"/>
    <xf numFmtId="0" fontId="0" fillId="0" borderId="0" xfId="0" quotePrefix="1"/>
    <xf numFmtId="0" fontId="2" fillId="0" borderId="0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>
      <alignment vertical="center"/>
    </xf>
    <xf numFmtId="0" fontId="0" fillId="0" borderId="0" xfId="0" applyBorder="1"/>
    <xf numFmtId="164" fontId="1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  <xf numFmtId="166" fontId="2" fillId="0" borderId="0" xfId="0" applyNumberFormat="1" applyFont="1" applyBorder="1"/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B11" sqref="B11"/>
    </sheetView>
  </sheetViews>
  <sheetFormatPr defaultRowHeight="15" x14ac:dyDescent="0.25"/>
  <cols>
    <col min="1" max="1" width="27" customWidth="1"/>
    <col min="2" max="3" width="16.7109375" customWidth="1"/>
    <col min="4" max="4" width="10.28515625" customWidth="1"/>
    <col min="5" max="5" width="10.5703125" bestFit="1" customWidth="1"/>
    <col min="7" max="7" width="15" customWidth="1"/>
    <col min="8" max="8" width="13.85546875" customWidth="1"/>
    <col min="11" max="11" width="17.42578125" customWidth="1"/>
    <col min="15" max="15" width="12" bestFit="1" customWidth="1"/>
  </cols>
  <sheetData>
    <row r="1" spans="1:8" ht="18.75" x14ac:dyDescent="0.25">
      <c r="A1" s="41" t="s">
        <v>30</v>
      </c>
      <c r="B1" s="42"/>
      <c r="C1" s="42"/>
    </row>
    <row r="2" spans="1:8" ht="18.75" x14ac:dyDescent="0.25">
      <c r="A2" s="7"/>
      <c r="B2" s="8"/>
      <c r="C2" s="8"/>
    </row>
    <row r="3" spans="1:8" ht="21.95" customHeight="1" x14ac:dyDescent="0.25">
      <c r="A3" s="43" t="s">
        <v>31</v>
      </c>
      <c r="B3" s="44"/>
      <c r="C3" s="44"/>
    </row>
    <row r="4" spans="1:8" ht="21.95" customHeight="1" x14ac:dyDescent="0.25">
      <c r="A4" s="44"/>
      <c r="B4" s="44"/>
      <c r="C4" s="44"/>
    </row>
    <row r="5" spans="1:8" ht="21.95" customHeight="1" x14ac:dyDescent="0.25">
      <c r="A5" s="44"/>
      <c r="B5" s="44"/>
      <c r="C5" s="44"/>
    </row>
    <row r="6" spans="1:8" ht="15.75" x14ac:dyDescent="0.25">
      <c r="B6" s="9"/>
      <c r="C6" s="9"/>
    </row>
    <row r="7" spans="1:8" ht="20.100000000000001" customHeight="1" x14ac:dyDescent="0.25">
      <c r="A7" s="2" t="s">
        <v>0</v>
      </c>
      <c r="B7" s="11"/>
      <c r="C7" s="11"/>
    </row>
    <row r="8" spans="1:8" ht="20.100000000000001" customHeight="1" x14ac:dyDescent="0.25">
      <c r="A8" s="28" t="s">
        <v>27</v>
      </c>
      <c r="B8" s="29" t="s">
        <v>29</v>
      </c>
      <c r="C8" s="27"/>
    </row>
    <row r="9" spans="1:8" ht="20.100000000000001" customHeight="1" x14ac:dyDescent="0.25">
      <c r="A9" s="26" t="s">
        <v>25</v>
      </c>
      <c r="B9" s="29" t="s">
        <v>28</v>
      </c>
      <c r="C9" s="30"/>
    </row>
    <row r="10" spans="1:8" ht="20.100000000000001" customHeight="1" x14ac:dyDescent="0.25">
      <c r="A10" s="30" t="s">
        <v>1</v>
      </c>
      <c r="B10" s="31">
        <v>6</v>
      </c>
      <c r="C10" s="30" t="s">
        <v>2</v>
      </c>
    </row>
    <row r="11" spans="1:8" ht="20.100000000000001" customHeight="1" x14ac:dyDescent="0.25">
      <c r="A11" s="30" t="s">
        <v>1</v>
      </c>
      <c r="B11" s="32">
        <f>B10*1000</f>
        <v>6000</v>
      </c>
      <c r="C11" s="30" t="s">
        <v>18</v>
      </c>
    </row>
    <row r="12" spans="1:8" ht="20.100000000000001" customHeight="1" x14ac:dyDescent="0.25">
      <c r="A12" s="30" t="s">
        <v>1</v>
      </c>
      <c r="B12" s="32">
        <f>B10*1000000</f>
        <v>6000000</v>
      </c>
      <c r="C12" s="30" t="s">
        <v>21</v>
      </c>
      <c r="D12" s="1"/>
      <c r="E12" s="1"/>
    </row>
    <row r="13" spans="1:8" ht="20.100000000000001" customHeight="1" x14ac:dyDescent="0.25">
      <c r="A13" s="30" t="s">
        <v>3</v>
      </c>
      <c r="B13" s="31">
        <v>-55</v>
      </c>
      <c r="C13" s="30" t="s">
        <v>4</v>
      </c>
    </row>
    <row r="14" spans="1:8" ht="20.100000000000001" customHeight="1" x14ac:dyDescent="0.25">
      <c r="A14" s="30" t="s">
        <v>5</v>
      </c>
      <c r="B14" s="31">
        <v>25</v>
      </c>
      <c r="C14" s="30" t="s">
        <v>16</v>
      </c>
    </row>
    <row r="15" spans="1:8" ht="20.100000000000001" customHeight="1" x14ac:dyDescent="0.25">
      <c r="A15" s="33" t="s">
        <v>23</v>
      </c>
      <c r="B15" s="34" t="s">
        <v>24</v>
      </c>
      <c r="C15" s="30"/>
      <c r="H15" t="s">
        <v>32</v>
      </c>
    </row>
    <row r="16" spans="1:8" ht="20.100000000000001" customHeight="1" x14ac:dyDescent="0.25">
      <c r="A16" s="30" t="s">
        <v>26</v>
      </c>
      <c r="B16" s="31">
        <v>1</v>
      </c>
      <c r="C16" s="30"/>
    </row>
    <row r="17" spans="1:15" ht="20.100000000000001" customHeight="1" x14ac:dyDescent="0.25">
      <c r="A17" s="45" t="str">
        <f>IF(AND(B8="LB478A",B13&lt;-35),"LB478A Sensitivity is -35 dBm",
IF(AND(B10&lt;=8,B10&gt;6,B13&lt;-50),"Power level below noise specification at frequency",""))</f>
        <v>LB478A Sensitivity is -35 dBm</v>
      </c>
      <c r="B17" s="46"/>
      <c r="C17" s="46"/>
      <c r="J17" s="37"/>
      <c r="K17" s="37"/>
      <c r="L17" s="37"/>
      <c r="O17" s="23"/>
    </row>
    <row r="18" spans="1:15" ht="20.100000000000001" customHeight="1" x14ac:dyDescent="0.25">
      <c r="A18" s="30" t="s">
        <v>6</v>
      </c>
      <c r="B18" s="35">
        <v>1.3</v>
      </c>
      <c r="C18" s="30" t="s">
        <v>7</v>
      </c>
      <c r="J18" s="37"/>
      <c r="K18" s="37"/>
      <c r="L18" s="37"/>
      <c r="O18" s="26"/>
    </row>
    <row r="19" spans="1:15" ht="20.100000000000001" customHeight="1" x14ac:dyDescent="0.25">
      <c r="A19" s="30" t="s">
        <v>8</v>
      </c>
      <c r="B19" s="36">
        <f>(B18-1)/(B18+1)</f>
        <v>0.13043478260869568</v>
      </c>
      <c r="C19" s="30"/>
      <c r="J19" s="37"/>
      <c r="K19" s="37"/>
      <c r="L19" s="37"/>
    </row>
    <row r="20" spans="1:15" ht="20.100000000000001" customHeight="1" x14ac:dyDescent="0.25">
      <c r="A20" s="1"/>
      <c r="B20" s="1"/>
      <c r="C20" s="1"/>
      <c r="J20" s="37"/>
      <c r="K20" s="40"/>
      <c r="L20" s="37"/>
      <c r="N20" s="24"/>
    </row>
    <row r="21" spans="1:15" ht="20.100000000000001" customHeight="1" x14ac:dyDescent="0.25">
      <c r="A21" s="14" t="s">
        <v>9</v>
      </c>
      <c r="B21" s="15" t="s">
        <v>14</v>
      </c>
      <c r="C21" s="15" t="s">
        <v>15</v>
      </c>
      <c r="J21" s="37"/>
      <c r="K21" s="37"/>
      <c r="L21" s="37"/>
      <c r="N21" s="24"/>
      <c r="O21" s="23"/>
    </row>
    <row r="22" spans="1:15" ht="20.100000000000001" customHeight="1" x14ac:dyDescent="0.25">
      <c r="A22" s="16" t="s">
        <v>19</v>
      </c>
      <c r="B22" s="17">
        <f>C22</f>
        <v>8.5000000000000006E-3</v>
      </c>
      <c r="C22" s="18">
        <f>IF(OR(B8="LB479A",B8="LB478A"),
IF(B9="Type-N (M/F)",
IF(OR(B10&lt;0.01,B10&gt;8),"Check",
IF(B15="Average",
IF(B16=1,
IF(AND(B10&gt;=0.01,B10&lt;0.1),0.035,IF(AND(B10&gt;=0.1,B10&lt;=0.5),0.02,IF(AND(B10&gt;0.5,B10&lt;=8),0.0085, "Check"))),
IF(B16=2,
IF(AND(B10&gt;=0.01,B10&lt;0.1),0.07,IF(AND(B10&gt;=0.1,B10&lt;=0.5),0.04,IF(AND(B10&gt;0.5,B10&lt;=8),0.017,"Check"))),"check")
),"DO Normal")),
IF(B9="SMA or 3.5 (M/F)",
IF(OR(B10&lt;0.01,B10&gt;8),"Check",
IF(B15="Average",
IF(B16=1,
IF(AND(B10&gt;=0.01,B10&lt;0.1),0.035,IF(AND(B10&gt;=0.1,B10&lt;=0.5),0.02,IF(AND(B10&gt;0.5,B10&lt;=8),0.0125, "Check"))),
IF(B16=2,
IF(AND(B10&gt;=0.01,B10&lt;0.1),0.07,IF(AND(B10&gt;=0.1,B10&lt;=0.5),0.04,IF(AND(B10&gt;0.5,B10&lt;=8),0.025,"Check"))),"check")
),"Do Normal"))
)),
IF(B9="Type-N (M/F)",
IF(OR(B10&lt;0.05,B10&gt;8),"Check",
IF(B15="Average",
IF(B16=1,
IF(AND(B10&gt;=0.05,B10&lt;0.5),0.02,IF(AND(B10&gt;=0.5,B10&lt;=8),0.0085,"Check")),
IF(B16=2,
IF(AND(B10&gt;=0.05,B10&lt;0.5),0.04,IF(AND(B10&gt;=0.5,B10&lt;=8),0.017,"Check")),"Check")
),"DO Normal")),
IF(B9="SMA or 3.5 (M/F)",
IF(OR(B10&lt;0.05,B10&gt;8),"Check",
IF(B15="Average",
IF(B16=1,
IF(AND(B10&gt;=0.05,B10&lt;0.5),0.02,IF(AND(B10&gt;=0.5,B10&lt;=8),0.0125,"Check")),
IF(B16=2,
IF(AND(B10&gt;=0.05,B10&lt;0.5),0.04,IF(AND(B10&gt;=0.5,B10&lt;=8),0.025,"Check")),"Check")
),"Do Normal"))
))
)</f>
        <v>8.5000000000000006E-3</v>
      </c>
      <c r="E22" s="3"/>
      <c r="J22" s="37"/>
      <c r="K22" s="37"/>
      <c r="L22" s="37"/>
      <c r="O22" s="23"/>
    </row>
    <row r="23" spans="1:15" ht="20.100000000000001" customHeight="1" x14ac:dyDescent="0.25">
      <c r="A23" s="16" t="s">
        <v>10</v>
      </c>
      <c r="B23" s="17">
        <f>C23</f>
        <v>0.01</v>
      </c>
      <c r="C23" s="18">
        <f>IF(AND(B8="LB479A",B8="LB478A"),
IF(OR(B13&lt;-60,B13&gt;20),"Check",
IF(B15="Average",
IF(B16=1,
IF(AND(B10&gt;=0.1,B10&lt;2),
IF(AND(B13&gt;=-60,B13&lt;10),0.015,IF(AND(B13&gt;=10,B13&lt;15),0.025,IF(AND(B13&gt;=15,B13&lt;=20),0.035,"Check"))),
IF(AND(B10&gt;=2,B10&lt;=8),
IF(AND(B13&gt;=-60,B13&lt;10),0.01,IF(AND(B13&gt;=10,B13&lt;15),0.015,IF(AND(B13&gt;=15,B13&lt;=20),0.025,"Check"))),
"Check"
)), IF(B16=2,
IF(AND(B10&gt;=0.1,B10&lt;2),
IF(AND(B13&gt;=-60,B13&lt;10),0.03,IF(AND(B13&gt;=10,B13&lt;15),0.05,IF(AND(B13&gt;=15,B13&lt;=20),0.07,"Check"))),
IF(AND(B10&gt;=2,B10&lt;=8),
IF(AND(B13&gt;=-60,B13&lt;10),0.02,IF(AND(B13&gt;=10,B13&lt;15),0.03,IF(AND(B13&gt;=15,B13&lt;=20),0.05,"Check"))),
"Check"
)),"Check")        ),
"Pulse Mode")
),
IF(OR(B13&lt;-60,B13&gt;20),"Check",
IF(B15="Average",
IF(B16=1,
IF(AND(B10&gt;=0.05,B10&lt;0.1),
IF(AND(B13&gt;=-60,B13&lt;10),0.02,IF(AND(B13&gt;=10,B13&lt;15),0.025,IF(AND(B13&gt;=15,B13&lt;=20),0.035,"Check"))),
IF(AND(B10&gt;=0.1,B10&lt;2),
IF(AND(B13&gt;=-60,B13&lt;10),0.015,IF(AND(B13&gt;=10,B13&lt;15),0.025,IF(AND(B13&gt;=15,B13&lt;=20),0.035,"Check"))),
IF(AND(B10&gt;=2,B10&lt;=8),
IF(AND(B13&gt;=-60,B13&lt;10),0.01,IF(AND(B13&gt;=10,B13&lt;15),0.015,IF(AND(B13&gt;=15,B13&lt;=20),0.025,"Check"))),
"Check"
))),
IF(B16=2,
IF(AND(B10&gt;=0.05,B10&lt;0.1),
IF(AND(B13&gt;=-60,B13&lt;10),0.04,IF(AND(B13&gt;=10,B13&lt;15),0.05,IF(AND(B13&gt;=15,B13&lt;=20),0.07,"Check"))),
IF(AND(B10&gt;=0.1,B10&lt;2),
IF(AND(B13&gt;=-60,B13&lt;10),0.03,IF(AND(B13&gt;=10,B13&lt;15),0.05,IF(AND(B13&gt;=15,B13&lt;=20),0.07,"Check"))),
IF(AND(B10&gt;=2,B10&lt;=8),
IF(AND(B13&gt;=-60,B13&lt;10),0.02,IF(AND(B13&gt;=10,B13&lt;15),0.03,IF(AND(B13&gt;=15,B13&lt;=20),0.05,"Check"))),
"Check"
))),"Check")        ),
"Pulse Mode")
)
)</f>
        <v>0.01</v>
      </c>
      <c r="E23" s="3"/>
      <c r="J23" s="37"/>
      <c r="K23" s="37"/>
      <c r="L23" s="37"/>
      <c r="O23" s="23"/>
    </row>
    <row r="24" spans="1:15" ht="20.100000000000001" customHeight="1" x14ac:dyDescent="0.25">
      <c r="A24" s="16" t="s">
        <v>22</v>
      </c>
      <c r="B24" s="19">
        <f>C24</f>
        <v>5.5000000000000003E-4</v>
      </c>
      <c r="C24" s="47">
        <f>IF(B16=1,
IF(OR(B8="LB479A",B8="LB478A"),
IF(AND(B13&gt;=-60,B13&lt;-50),
IF(AND(B10&gt;=0.01,B10&lt;0.1),0.0022,IF(AND(B10&gt;=0.1,B10&lt;=6),0.00055,IF(AND(B10=6,B10&lt;=8),"Check","Check"))),
IF(AND(B13&gt;=-50,B13&lt;-30),
IF(AND(B10&gt;=0.01,B10&lt;0.1),0.0011,IF(AND(B10&gt;=0.1,B10&lt;=6),0.0002,IF(AND(B10&gt;6,B10&lt;=8),0.0011,"Check"))),
IF(AND(B13&gt;=-30,B13&lt;20),
IF(AND(B10&gt;=0.01,B10&lt;0.1),0.0011,IF(AND(B10&gt;=0.1,B10&lt;=6),0.0001,IF(AND(B10&gt;6,B10&lt;=8),0.0002,"Check"))),
"Next Power"))),
IF(AND(B13&gt;=-60,B13&lt;-50),
IF(AND(B10&gt;=0.01,B10&lt;0.1),0.0022,IF(AND(B10&gt;=0.1,B10&lt;=6),0.00075,IF(AND(B10=6,B10&lt;=8),"Check","Check"))),
IF(AND(B13&gt;=-50,B13&lt;-30),
IF(AND(B10&gt;=0.01,B10&lt;0.1),0.0011,IF(AND(B10&gt;=0.1,B10&lt;=6),0.0002,IF(AND(B10&gt;6,B10&lt;=8),0.00075,"Check"))),
IF(AND(B13&gt;=-30,B13&lt;20),
IF(AND(B10&gt;=0.01,B10&lt;0.1),0.0011,IF(AND(B10&gt;=0.1,B10&lt;=6),0.0002,IF(AND(B10&gt;6,B10&lt;=8),0.0002,"Check"))),
"Next Power")))),
IF(B16=2,
IF(OR(B8="LB479A",B8="LB478A"),
IF(AND(B13&gt;=-60,B13&lt;-50),
IF(AND(B10&gt;=0.01,B10&lt;0.1),0.0044,IF(AND(B10&gt;=0.1,B10&lt;=6),0.0011,IF(AND(B10=6,B10&lt;=8),"Check","Check"))),
IF(AND(B13&gt;=-50,B13&lt;-30),
IF(AND(B10&gt;=0.01,B10&lt;0.1),0.0022,IF(AND(B10&gt;=0.1,B10&lt;=6),0.0004,IF(AND(B10&gt;6,B10&lt;=8),0.0022,"Check"))),
IF(AND(B13&gt;=-30,B13&lt;20),
IF(AND(B10&gt;=0.01,B10&lt;0.1),0.0022,IF(AND(B10&gt;=0.1,B10&lt;=6),0.0002,IF(AND(B10&gt;6,B10&lt;=8),0.0004,"Check"))),
"Next Power"))),
IF(AND(B13&gt;=-60,B13&lt;-50),
IF(AND(B10&gt;=0.05,B10&lt;0.1),0.0044,IF(AND(B10&gt;=0.1,B10&lt;=6),0.0015,IF(AND(B10=6,B10&lt;=8),"Check","Check"))),
IF(AND(B13&gt;=-50,B13&lt;-30),
IF(AND(B10&gt;=0.05,B10&lt;0.1),0.0022,IF(AND(B10&gt;=0.1,B10&lt;=6),0.0004,IF(AND(B10&gt;6,B10&lt;=8),0.0015,"Check"))),
IF(AND(B13&gt;=-30,B13&lt;20),
IF(AND(B10&gt;=0.05,B10&lt;0.1),0.0022,IF(AND(B10&gt;=0.1,B10&lt;=6),0.0004,IF(AND(B10&gt;6,B10&lt;=8),0.0004,"Check"))),
"Next Power")))),"Next K Factor")
)</f>
        <v>5.5000000000000003E-4</v>
      </c>
      <c r="E24" s="3"/>
    </row>
    <row r="25" spans="1:15" ht="20.100000000000001" customHeight="1" x14ac:dyDescent="0.25">
      <c r="A25" s="16" t="s">
        <v>20</v>
      </c>
      <c r="B25" s="17">
        <f>C25</f>
        <v>0</v>
      </c>
      <c r="C25" s="18">
        <f>IF(OR(B14&lt;0,B14&gt;55),"Check",
IF(B16=1,
IF(AND(B14&gt;=0,B14&lt;10),(IF(AND(B13&gt;0,B13&lt;=10),0.01,IF(AND(B13&gt;10,B13&lt;=20),0.02,0.005))),
IF(AND(B14&gt;=10,B14&lt;20),(IF(AND(B13&gt;0,B13&lt;=10),0.00875,IF(AND(B13&gt;10,B13&lt;=20),0.01875,0.0375))),
IF(AND(B14&gt;=20,B14&lt;=30),0,
IF(AND(B14&gt;30,B14&lt;=40),(IF(AND(B13&gt;0,B13&lt;=10),0.00875,IF(AND(B13&gt;10,B13&lt;=20),0.01875,0.0375))),
IF(AND(B14&gt;40,B14&lt;=55),(IF(AND(B13&gt;0,B13&lt;=10),0.01,IF(AND(B13&gt;10,B13&lt;=20),0.02,0.005))),
"Check"))))),
IF(B16=2,
IF(AND(B14&gt;=0,B14&lt;10),(IF(AND(B13&gt;0,B13&lt;=10),0.02,IF(AND(B13&gt;10,B13&lt;=20),0.04,0.01))),
IF(AND(B14&gt;=10,B14&lt;20),(IF(AND(B13&gt;0,B13&lt;=10),0.0175,IF(AND(B13&gt;10,B13&lt;=20),0.0375,0.075))),
IF(AND(B14&gt;=20,B14&lt;=30),0,
IF(AND(B14&gt;30,B14&lt;=40),(IF(AND(B13&gt;0,B13&lt;=10),0.0175,IF(AND(B13&gt;10,B13&lt;=20),0.0375,0.075))),
IF(AND(B14&gt;40,B14&lt;=55),(IF(AND(B13&gt;0,B13&lt;=10),0.02,IF(AND(B13&gt;10,B13&lt;=20),0.04,0.01))),
"Check"))))),
"Check")
)
)</f>
        <v>0</v>
      </c>
      <c r="E25" s="3"/>
    </row>
    <row r="26" spans="1:15" ht="20.100000000000001" customHeight="1" x14ac:dyDescent="0.25">
      <c r="A26" s="16" t="s">
        <v>11</v>
      </c>
      <c r="B26" s="21"/>
      <c r="C26" s="22">
        <f>IF(B8="LB478A",
IF(OR(B10&lt;0.01,B10&gt;8),"Check",
IF(B16=1,
(IF(B9="Type-N (M/F)",
((1.2-1)/(1.2+1))*0.5,
IF(B9="SMA or 3.5 (M/F)",
((1.15-1)/(1.15+1))*0.5,
"Check"))),
IF(B16=2,
(IF(B9="Type-N (M/F)",
((1.2-1)/(1.2+1)),
IF(B9="SMA or 3.5 (M/F)",
((1.15-1)/(1.15+1)),
"Check"))),"K-Error"))),
IF(B8="LB479A",
IF(OR(B10&lt;0.01,B10&gt;8),"Check",
IF(B16=1,
(IF(B9="Type-N (M/F)",
((1.15-1)/(1.15+1))*0.5,
IF(B9="SMA or 3.5 (M/F)",
((1.09-1)/(1.09+1))*0.5,
"Check"))),
IF(B16=2,
(IF(B9="Type-N (M/F)",
((1.15-1)/(1.15+1)),
IF(B9="SMA or 3.5 (M/F)",
((1.09-1)/(1.09+1)),
"Check"))),"K-Error"))),
IF(B8="LB480A",
IF(AND(B10&gt;=0.05,B10&lt;0.1),
IF(B16=1,
(IF(B9="Type-N (M/F)",
((1.5-1)/(1.5+1))*0.5,
IF(B9="SMA or 3.5 (M/F)",
((1.5-1)/(1.5+1))*0.5,
"Check"))),
IF(B16=2,
(IF(B9="Type-N (M/F)",
((1.5-1)/(1.5+1)),
IF(B9="SMA or 3.5 (M/F)",
((1.5-1)/(1.5+1)),
"Check"))),"K-Error")),
IF(AND(B10&gt;=0.1,B10&lt;0.25),
IF(B16=1,
(IF(B9="Type-N (M/F)",
((1.18-1)/(1.18+1))*0.5,
IF(B9="SMA or 3.5 (M/F)",
((1.18-1)/(1.18+1))*0.5,
"Check"))),
IF(B16=2,
(IF(B9="Type-N (M/F)",
((1.18-1)/(1.18+1)),
IF(B9="SMA or 3.5 (M/F)",
((1.18-1)/(1.18+1)),
"Check"))),"K-Error")),
IF(AND(B10&gt;=0.25,B10&lt;500),
IF(B16=1,
(IF(B9="Type-N (M/F)",
((1.15-1)/(1.15+1))*0.5,
IF(B9="SMA or 3.5 (M/F)",
((1.09-1)/(1.09+1))*0.5,
"Check"))),
IF(B16=2,
(IF(B9="Type-N (M/F)",
((1.15-1)/(1.15+1)),
IF(B9="SMA or 3.5 (M/F)",
((1.09-1)/(1.09+1)),
"Check"))),"K-Error")),
IF(AND(B10&gt;=0.5,B10&lt;8),
IF(B16=1,
(IF(B9="Type-N (M/F)",
((1.15-1)/(1.15+1))*0.5,
IF(B9="SMA or 3.5 (M/F)",
((1.09-1)/(1.09+1))*0.5,
"Check"))),
IF(B16=2,
(IF(B9="Type-N (M/F)",
((1.15-1)/(1.15+1)),
IF(B9="SMA or 3.5 (M/F)",
((1.09-1)/(1.09+1)),
"Check"))),"K-Error")),
"Next"))))
)))</f>
        <v>4.5454545454545442E-2</v>
      </c>
      <c r="E26" s="3"/>
      <c r="F26" s="39"/>
    </row>
    <row r="27" spans="1:15" ht="20.100000000000001" customHeight="1" x14ac:dyDescent="0.25">
      <c r="A27" s="16" t="s">
        <v>12</v>
      </c>
      <c r="B27" s="19">
        <f>C27</f>
        <v>5.533985905294668E-2</v>
      </c>
      <c r="C27" s="20">
        <f>IF(B15="Average",
IF(B16=1,
(0.000000000175/((10^(B13/10))/1000)),
IF(B16=2,
(0.00000000035/((10^(B13/10))/1000)),"Invalid Mode")),"P"
)</f>
        <v>5.533985905294668E-2</v>
      </c>
      <c r="E27" s="3"/>
    </row>
    <row r="28" spans="1:15" ht="20.100000000000001" customHeight="1" x14ac:dyDescent="0.25">
      <c r="A28" s="1" t="s">
        <v>13</v>
      </c>
      <c r="B28" s="4"/>
      <c r="C28" s="5"/>
      <c r="E28" s="3"/>
    </row>
    <row r="29" spans="1:15" ht="20.100000000000001" customHeight="1" x14ac:dyDescent="0.25">
      <c r="A29" s="25" t="str">
        <f>IF(B15="Average","Noise is for a 1 second integration","")</f>
        <v>Noise is for a 1 second integration</v>
      </c>
      <c r="B29" s="1"/>
      <c r="C29" s="1"/>
      <c r="E29" s="3"/>
    </row>
    <row r="30" spans="1:15" ht="16.5" thickBot="1" x14ac:dyDescent="0.3">
      <c r="A30" s="25"/>
      <c r="F30" s="37"/>
      <c r="G30" s="37"/>
      <c r="H30" s="37"/>
      <c r="I30" s="37"/>
    </row>
    <row r="31" spans="1:15" ht="45.75" customHeight="1" thickBot="1" x14ac:dyDescent="0.3">
      <c r="A31" s="10" t="s">
        <v>17</v>
      </c>
      <c r="B31" s="12" t="str">
        <f>C31</f>
        <v>Invalid Entry</v>
      </c>
      <c r="C31" s="13" t="str">
        <f>IF((A17&lt;&gt;""),"Invalid Entry",SQRT(C22^2+C23^2+C24^2+C25^2+((1+(C26*B19))^2-1)^2+C27^2))</f>
        <v>Invalid Entry</v>
      </c>
      <c r="E31" s="6"/>
      <c r="F31" s="38"/>
      <c r="G31" s="37"/>
      <c r="H31" s="37"/>
      <c r="I31" s="38"/>
    </row>
    <row r="32" spans="1:15" x14ac:dyDescent="0.25">
      <c r="F32" s="37"/>
      <c r="G32" s="37"/>
      <c r="H32" s="37"/>
      <c r="I32" s="37"/>
    </row>
  </sheetData>
  <sheetProtection sheet="1" objects="1" scenarios="1"/>
  <mergeCells count="3">
    <mergeCell ref="A1:C1"/>
    <mergeCell ref="A3:C5"/>
    <mergeCell ref="A17:C17"/>
  </mergeCells>
  <dataValidations count="4">
    <dataValidation allowBlank="1" showErrorMessage="1" promptTitle="Mode" sqref="B15"/>
    <dataValidation type="list" allowBlank="1" showErrorMessage="1" promptTitle="Mode" sqref="B9">
      <formula1>"Type-N (M/F),SMA or 3.5 (M/F)"</formula1>
    </dataValidation>
    <dataValidation type="list" allowBlank="1" showInputMessage="1" showErrorMessage="1" sqref="B16">
      <formula1>"1,2"</formula1>
    </dataValidation>
    <dataValidation type="list" allowBlank="1" showInputMessage="1" showErrorMessage="1" sqref="B8">
      <formula1>"LB480A, LB479A,LB478A"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Orwill Hawkins</dc:creator>
  <cp:lastModifiedBy>Orwill Hawkins</cp:lastModifiedBy>
  <dcterms:created xsi:type="dcterms:W3CDTF">2020-09-22T22:49:31Z</dcterms:created>
  <dcterms:modified xsi:type="dcterms:W3CDTF">2020-11-06T20:32:08Z</dcterms:modified>
</cp:coreProperties>
</file>